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196" activeTab="0"/>
  </bookViews>
  <sheets>
    <sheet name="Capital Goal" sheetId="1" r:id="rId1"/>
    <sheet name="Retirement" sheetId="2" r:id="rId2"/>
  </sheets>
  <definedNames>
    <definedName name="_Regression_Int" localSheetId="1" hidden="1">1</definedName>
    <definedName name="_xlnm.Print_Area" localSheetId="1">'Retirement'!$A$1:$G$56</definedName>
    <definedName name="Print_Area_MI" localSheetId="1">'Retirement'!$A$1:$G$56</definedName>
  </definedNames>
  <calcPr fullCalcOnLoad="1"/>
</workbook>
</file>

<file path=xl/sharedStrings.xml><?xml version="1.0" encoding="utf-8"?>
<sst xmlns="http://schemas.openxmlformats.org/spreadsheetml/2006/main" count="50" uniqueCount="47">
  <si>
    <t>RETIREMENT PLANNING</t>
  </si>
  <si>
    <t>-</t>
  </si>
  <si>
    <t>Total:</t>
  </si>
  <si>
    <t>Monthly:</t>
  </si>
  <si>
    <t xml:space="preserve"> Contribution every month for retirement</t>
  </si>
  <si>
    <t>Increase:</t>
  </si>
  <si>
    <t xml:space="preserve"> Annual increase of above amount</t>
  </si>
  <si>
    <t>Rate:</t>
  </si>
  <si>
    <t>Formula utilized above for "Total Savings":</t>
  </si>
  <si>
    <t>(B19*$B$13)</t>
  </si>
  <si>
    <t xml:space="preserve"> Interest on existing savings</t>
  </si>
  <si>
    <t>+B19</t>
  </si>
  <si>
    <t xml:space="preserve"> Existing savings</t>
  </si>
  <si>
    <t>+(C20*12)</t>
  </si>
  <si>
    <t xml:space="preserve"> Additional contributions</t>
  </si>
  <si>
    <t>+(C20*$B$13*5.5)</t>
  </si>
  <si>
    <t xml:space="preserve"> Interest on additional monthly contributions</t>
  </si>
  <si>
    <t>Calculating Capital Goal</t>
  </si>
  <si>
    <t>Year of Retirement</t>
  </si>
  <si>
    <t>Rate of interest on capital held at retirement</t>
  </si>
  <si>
    <t>Capital needed to produce target income</t>
  </si>
  <si>
    <t>Retirement year</t>
  </si>
  <si>
    <t>Savings at year end</t>
  </si>
  <si>
    <t>Year</t>
  </si>
  <si>
    <t>Annual Inflation</t>
  </si>
  <si>
    <t>Target Retirement Income</t>
  </si>
  <si>
    <t>I. Projected Inheritance from Parents</t>
  </si>
  <si>
    <t>II. Contributing Toward Our Own Retirement</t>
  </si>
  <si>
    <t>(this assumes that I'll be living off the interest only, not touching the capital)</t>
  </si>
  <si>
    <t xml:space="preserve"> in 2003; assume interest in reinvested</t>
  </si>
  <si>
    <t xml:space="preserve"> both now, and after I inherit</t>
  </si>
  <si>
    <t>This year</t>
  </si>
  <si>
    <t>Principal:</t>
  </si>
  <si>
    <t>Years:</t>
  </si>
  <si>
    <t>Capital needed by retirement</t>
  </si>
  <si>
    <t>Annual income needed at retirement</t>
  </si>
  <si>
    <t>Capital at retirement, based on below calculations</t>
  </si>
  <si>
    <t xml:space="preserve"> Interest rate on investments</t>
  </si>
  <si>
    <t xml:space="preserve"> Resulting savings at retirement</t>
  </si>
  <si>
    <t>Starting:</t>
  </si>
  <si>
    <t xml:space="preserve"> Starting capital for my retirement</t>
  </si>
  <si>
    <t>Monthly contribution</t>
  </si>
  <si>
    <t>Current Income</t>
  </si>
  <si>
    <t>Current Year</t>
  </si>
  <si>
    <t>Retirement Income (as percentage of Current Income)</t>
  </si>
  <si>
    <t>Capital Goal (from other worksheet)</t>
  </si>
  <si>
    <t xml:space="preserve"> years between 2003 and when I retire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</si>
</sst>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#,##0.0_);\(#,##0.0\)"/>
    <numFmt numFmtId="167" formatCode="0.0%"/>
    <numFmt numFmtId="168" formatCode="0.0000%"/>
    <numFmt numFmtId="169" formatCode="0.000%"/>
  </numFmts>
  <fonts count="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39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9" fontId="0" fillId="0" borderId="0" xfId="0" applyFont="1" applyAlignment="1" applyProtection="1">
      <alignment horizontal="left"/>
      <protection/>
    </xf>
    <xf numFmtId="39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 horizontal="fill"/>
      <protection/>
    </xf>
    <xf numFmtId="39" fontId="0" fillId="0" borderId="0" xfId="0" applyNumberFormat="1" applyFont="1" applyAlignment="1" applyProtection="1">
      <alignment horizontal="left"/>
      <protection/>
    </xf>
    <xf numFmtId="39" fontId="0" fillId="0" borderId="0" xfId="0" applyFont="1" applyAlignment="1" applyProtection="1">
      <alignment horizontal="fill"/>
      <protection/>
    </xf>
    <xf numFmtId="39" fontId="0" fillId="0" borderId="0" xfId="0" applyFont="1" applyAlignment="1" applyProtection="1">
      <alignment horizontal="right"/>
      <protection/>
    </xf>
    <xf numFmtId="39" fontId="1" fillId="0" borderId="0" xfId="0" applyFont="1" applyAlignment="1">
      <alignment/>
    </xf>
    <xf numFmtId="39" fontId="1" fillId="0" borderId="0" xfId="0" applyFont="1" applyAlignment="1" applyProtection="1">
      <alignment horizontal="left"/>
      <protection/>
    </xf>
    <xf numFmtId="167" fontId="0" fillId="0" borderId="0" xfId="19" applyNumberFormat="1" applyAlignment="1">
      <alignment/>
    </xf>
    <xf numFmtId="37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3" fontId="0" fillId="0" borderId="0" xfId="15" applyAlignment="1">
      <alignment/>
    </xf>
    <xf numFmtId="39" fontId="4" fillId="0" borderId="0" xfId="0" applyFont="1" applyAlignment="1" applyProtection="1">
      <alignment horizontal="right"/>
      <protection/>
    </xf>
    <xf numFmtId="39" fontId="4" fillId="0" borderId="0" xfId="0" applyNumberFormat="1" applyFont="1" applyAlignment="1" applyProtection="1">
      <alignment horizontal="right"/>
      <protection/>
    </xf>
    <xf numFmtId="39" fontId="4" fillId="0" borderId="0" xfId="0" applyNumberFormat="1" applyFont="1" applyAlignment="1" applyProtection="1">
      <alignment horizontal="left"/>
      <protection/>
    </xf>
    <xf numFmtId="39" fontId="4" fillId="0" borderId="0" xfId="0" applyFont="1" applyAlignment="1">
      <alignment/>
    </xf>
    <xf numFmtId="39" fontId="0" fillId="0" borderId="0" xfId="0" applyFont="1" applyBorder="1" applyAlignment="1" applyProtection="1">
      <alignment horizontal="left"/>
      <protection/>
    </xf>
    <xf numFmtId="39" fontId="0" fillId="0" borderId="0" xfId="0" applyFont="1" applyBorder="1" applyAlignment="1">
      <alignment/>
    </xf>
    <xf numFmtId="39" fontId="1" fillId="0" borderId="0" xfId="0" applyFont="1" applyBorder="1" applyAlignment="1" applyProtection="1">
      <alignment horizontal="left"/>
      <protection/>
    </xf>
    <xf numFmtId="39" fontId="1" fillId="0" borderId="0" xfId="0" applyFont="1" applyAlignment="1" applyProtection="1">
      <alignment horizontal="left"/>
      <protection/>
    </xf>
    <xf numFmtId="39" fontId="0" fillId="0" borderId="0" xfId="0" applyFont="1" applyAlignment="1">
      <alignment horizontal="right"/>
    </xf>
    <xf numFmtId="39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39" fontId="0" fillId="0" borderId="0" xfId="0" applyFont="1" applyAlignment="1" applyProtection="1">
      <alignment horizontal="right"/>
      <protection/>
    </xf>
    <xf numFmtId="43" fontId="0" fillId="0" borderId="0" xfId="15" applyFont="1" applyFill="1" applyAlignment="1" applyProtection="1">
      <alignment horizontal="right"/>
      <protection/>
    </xf>
    <xf numFmtId="39" fontId="0" fillId="2" borderId="0" xfId="0" applyNumberFormat="1" applyFont="1" applyFill="1" applyAlignment="1" applyProtection="1">
      <alignment/>
      <protection locked="0"/>
    </xf>
    <xf numFmtId="10" fontId="0" fillId="2" borderId="0" xfId="0" applyNumberFormat="1" applyFont="1" applyFill="1" applyAlignment="1" applyProtection="1">
      <alignment/>
      <protection locked="0"/>
    </xf>
    <xf numFmtId="39" fontId="0" fillId="2" borderId="0" xfId="0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  <xf numFmtId="39" fontId="0" fillId="2" borderId="0" xfId="0" applyFill="1" applyAlignment="1" applyProtection="1">
      <alignment/>
      <protection locked="0"/>
    </xf>
    <xf numFmtId="167" fontId="0" fillId="2" borderId="0" xfId="19" applyNumberFormat="1" applyFill="1" applyAlignment="1" applyProtection="1">
      <alignment/>
      <protection locked="0"/>
    </xf>
    <xf numFmtId="9" fontId="0" fillId="2" borderId="0" xfId="19" applyNumberFormat="1" applyFill="1" applyAlignment="1" applyProtection="1">
      <alignment/>
      <protection locked="0"/>
    </xf>
    <xf numFmtId="39" fontId="1" fillId="0" borderId="0" xfId="0" applyFont="1" applyBorder="1" applyAlignment="1">
      <alignment/>
    </xf>
    <xf numFmtId="39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9" sqref="B9"/>
    </sheetView>
  </sheetViews>
  <sheetFormatPr defaultColWidth="9.140625" defaultRowHeight="12.75"/>
  <cols>
    <col min="2" max="2" width="12.421875" style="0" customWidth="1"/>
  </cols>
  <sheetData>
    <row r="1" ht="12.75">
      <c r="A1" s="11" t="s">
        <v>17</v>
      </c>
    </row>
    <row r="3" spans="2:3" ht="12.75">
      <c r="B3" s="34">
        <v>30000</v>
      </c>
      <c r="C3" t="s">
        <v>42</v>
      </c>
    </row>
    <row r="4" spans="2:3" ht="12.75">
      <c r="B4" s="33">
        <v>2003</v>
      </c>
      <c r="C4" t="s">
        <v>43</v>
      </c>
    </row>
    <row r="5" spans="2:8" ht="12.75">
      <c r="B5" s="35">
        <v>0.05</v>
      </c>
      <c r="C5" t="s">
        <v>24</v>
      </c>
      <c r="H5" s="13"/>
    </row>
    <row r="7" spans="2:3" ht="12.75">
      <c r="B7" s="33">
        <v>2033</v>
      </c>
      <c r="C7" t="s">
        <v>18</v>
      </c>
    </row>
    <row r="8" spans="2:3" ht="12.75">
      <c r="B8" s="16">
        <f>B3*(1+B5)^(B7-B4)</f>
        <v>129658.27125451987</v>
      </c>
      <c r="C8" t="str">
        <f>"Current Income (in "&amp;B7&amp;" dollars)"</f>
        <v>Current Income (in 2033 dollars)</v>
      </c>
    </row>
    <row r="9" spans="2:3" ht="12.75">
      <c r="B9" s="36">
        <v>0.7</v>
      </c>
      <c r="C9" t="s">
        <v>44</v>
      </c>
    </row>
    <row r="10" spans="2:3" ht="12.75">
      <c r="B10" s="11">
        <f>B8*B9</f>
        <v>90760.78987816391</v>
      </c>
      <c r="C10" t="s">
        <v>25</v>
      </c>
    </row>
    <row r="12" spans="2:3" ht="12.75">
      <c r="B12" s="35">
        <v>0.08</v>
      </c>
      <c r="C12" t="s">
        <v>19</v>
      </c>
    </row>
    <row r="13" spans="2:3" ht="12.75">
      <c r="B13" s="11">
        <f>B10/B12</f>
        <v>1134509.873477049</v>
      </c>
      <c r="C13" t="s">
        <v>20</v>
      </c>
    </row>
    <row r="14" ht="12.75">
      <c r="C14" t="s">
        <v>28</v>
      </c>
    </row>
  </sheetData>
  <sheetProtection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13"/>
  <sheetViews>
    <sheetView workbookViewId="0" topLeftCell="A1">
      <selection activeCell="B10" sqref="B10"/>
    </sheetView>
  </sheetViews>
  <sheetFormatPr defaultColWidth="9.7109375" defaultRowHeight="12.75"/>
  <cols>
    <col min="2" max="2" width="16.7109375" style="0" customWidth="1"/>
    <col min="6" max="6" width="12.00390625" style="0" customWidth="1"/>
    <col min="8" max="8" width="12.57421875" style="0" customWidth="1"/>
  </cols>
  <sheetData>
    <row r="1" spans="1:6" ht="12.75">
      <c r="A1" s="12" t="s">
        <v>0</v>
      </c>
      <c r="B1" s="3"/>
      <c r="C1" s="3"/>
      <c r="D1" s="3"/>
      <c r="E1" s="3"/>
      <c r="F1" s="4">
        <f ca="1">NOW()</f>
        <v>37625.00556435185</v>
      </c>
    </row>
    <row r="2" spans="1:6" ht="12.75">
      <c r="A2" s="21"/>
      <c r="B2" s="22"/>
      <c r="C2" s="3"/>
      <c r="D2" s="3"/>
      <c r="E2" s="3"/>
      <c r="F2" s="4"/>
    </row>
    <row r="3" spans="1:6" ht="12.75">
      <c r="A3" s="23" t="s">
        <v>45</v>
      </c>
      <c r="B3" s="22"/>
      <c r="C3" s="3"/>
      <c r="D3" s="3"/>
      <c r="E3" s="3"/>
      <c r="F3" s="4"/>
    </row>
    <row r="4" spans="1:6" ht="12.75">
      <c r="A4" s="21"/>
      <c r="B4" s="22">
        <f>'Capital Goal'!B13</f>
        <v>1134509.873477049</v>
      </c>
      <c r="C4" s="3" t="s">
        <v>34</v>
      </c>
      <c r="D4" s="3"/>
      <c r="E4" s="3"/>
      <c r="F4" s="4"/>
    </row>
    <row r="5" spans="1:6" ht="12.75">
      <c r="A5" s="21"/>
      <c r="B5" s="22">
        <f>'Capital Goal'!B10</f>
        <v>90760.78987816391</v>
      </c>
      <c r="C5" s="3" t="s">
        <v>35</v>
      </c>
      <c r="D5" s="3"/>
      <c r="E5" s="3"/>
      <c r="F5" s="4"/>
    </row>
    <row r="6" spans="1:6" ht="12.75">
      <c r="A6" s="21"/>
      <c r="B6" s="22"/>
      <c r="C6" s="3"/>
      <c r="D6" s="3"/>
      <c r="E6" s="3"/>
      <c r="F6" s="4"/>
    </row>
    <row r="7" spans="1:6" ht="12.75">
      <c r="A7" s="21"/>
      <c r="B7" s="37">
        <f>B14+B22</f>
        <v>1682186.0567548163</v>
      </c>
      <c r="C7" s="3" t="s">
        <v>36</v>
      </c>
      <c r="D7" s="3"/>
      <c r="E7" s="3"/>
      <c r="F7" s="4"/>
    </row>
    <row r="8" spans="1:6" ht="12.75">
      <c r="A8" s="22"/>
      <c r="B8" s="22"/>
      <c r="C8" s="3"/>
      <c r="D8" s="3"/>
      <c r="E8" s="3"/>
      <c r="F8" s="3"/>
    </row>
    <row r="9" spans="1:6" ht="12.75">
      <c r="A9" s="23" t="s">
        <v>26</v>
      </c>
      <c r="B9" s="22"/>
      <c r="C9" s="3"/>
      <c r="D9" s="3"/>
      <c r="E9" s="3"/>
      <c r="F9" s="3"/>
    </row>
    <row r="10" spans="1:6" ht="12.75">
      <c r="A10" s="10" t="s">
        <v>32</v>
      </c>
      <c r="B10" s="30">
        <v>50000</v>
      </c>
      <c r="C10" s="2" t="s">
        <v>29</v>
      </c>
      <c r="D10" s="3"/>
      <c r="E10" s="3"/>
      <c r="F10" s="3"/>
    </row>
    <row r="11" spans="1:8" ht="12.75">
      <c r="A11" s="10" t="s">
        <v>7</v>
      </c>
      <c r="B11" s="31">
        <v>0.08</v>
      </c>
      <c r="C11" s="2" t="s">
        <v>30</v>
      </c>
      <c r="D11" s="3"/>
      <c r="E11" s="3"/>
      <c r="F11" s="3"/>
      <c r="G11" s="33">
        <v>2003</v>
      </c>
      <c r="H11" t="s">
        <v>31</v>
      </c>
    </row>
    <row r="12" spans="1:8" ht="12.75">
      <c r="A12" s="10" t="s">
        <v>33</v>
      </c>
      <c r="B12" s="6">
        <f>G12-G11</f>
        <v>30</v>
      </c>
      <c r="C12" s="2" t="s">
        <v>46</v>
      </c>
      <c r="D12" s="3"/>
      <c r="E12" s="3"/>
      <c r="F12" s="3"/>
      <c r="G12" s="33">
        <v>2033</v>
      </c>
      <c r="H12" t="s">
        <v>21</v>
      </c>
    </row>
    <row r="13" spans="1:6" ht="12.75">
      <c r="A13" s="25"/>
      <c r="B13" s="7" t="s">
        <v>1</v>
      </c>
      <c r="C13" s="3"/>
      <c r="D13" s="3"/>
      <c r="E13" s="3"/>
      <c r="F13" s="3"/>
    </row>
    <row r="14" spans="1:6" ht="12.75">
      <c r="A14" s="10" t="s">
        <v>2</v>
      </c>
      <c r="B14" s="38">
        <f>((1+B11)^B12)*B10</f>
        <v>503132.84445367224</v>
      </c>
      <c r="C14" s="27" t="s">
        <v>38</v>
      </c>
      <c r="D14" s="3"/>
      <c r="E14" s="3"/>
      <c r="F14" s="3"/>
    </row>
    <row r="15" spans="1:6" ht="12.75">
      <c r="A15" s="3"/>
      <c r="B15" s="5"/>
      <c r="C15" s="3"/>
      <c r="D15" s="3"/>
      <c r="E15" s="3"/>
      <c r="F15" s="3"/>
    </row>
    <row r="16" spans="1:6" ht="12.75">
      <c r="A16" s="24" t="s">
        <v>27</v>
      </c>
      <c r="B16" s="3"/>
      <c r="C16" s="3"/>
      <c r="D16" s="3"/>
      <c r="E16" s="3"/>
      <c r="F16" s="3"/>
    </row>
    <row r="17" spans="1:6" ht="12.75">
      <c r="A17" s="28" t="s">
        <v>39</v>
      </c>
      <c r="B17" s="32">
        <v>30000</v>
      </c>
      <c r="C17" s="3" t="s">
        <v>40</v>
      </c>
      <c r="D17" s="3"/>
      <c r="E17" s="3"/>
      <c r="F17" s="3"/>
    </row>
    <row r="18" spans="1:6" ht="12.75">
      <c r="A18" s="10" t="s">
        <v>3</v>
      </c>
      <c r="B18" s="30">
        <v>325</v>
      </c>
      <c r="C18" s="8" t="s">
        <v>4</v>
      </c>
      <c r="D18" s="3"/>
      <c r="E18" s="3"/>
      <c r="F18" s="3"/>
    </row>
    <row r="19" spans="1:6" ht="12.75">
      <c r="A19" s="10" t="s">
        <v>5</v>
      </c>
      <c r="B19" s="31">
        <v>0.05</v>
      </c>
      <c r="C19" s="8" t="s">
        <v>6</v>
      </c>
      <c r="D19" s="3"/>
      <c r="E19" s="3"/>
      <c r="F19" s="3"/>
    </row>
    <row r="20" spans="1:6" ht="12.75">
      <c r="A20" s="10" t="s">
        <v>7</v>
      </c>
      <c r="B20" s="31">
        <v>0.08</v>
      </c>
      <c r="C20" s="8" t="s">
        <v>37</v>
      </c>
      <c r="D20" s="3"/>
      <c r="E20" s="3"/>
      <c r="F20" s="3"/>
    </row>
    <row r="21" spans="1:6" ht="12.75">
      <c r="A21" s="3"/>
      <c r="B21" s="9" t="s">
        <v>1</v>
      </c>
      <c r="C21" s="3"/>
      <c r="D21" s="3"/>
      <c r="E21" s="3"/>
      <c r="F21" s="3"/>
    </row>
    <row r="22" spans="1:6" ht="12.75">
      <c r="A22" s="3"/>
      <c r="B22" s="38">
        <f>VLOOKUP(G12,A25:B66,2)</f>
        <v>1179053.2123011441</v>
      </c>
      <c r="C22" s="27" t="s">
        <v>38</v>
      </c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17" t="s">
        <v>23</v>
      </c>
      <c r="B24" s="18" t="s">
        <v>22</v>
      </c>
      <c r="C24" s="19" t="s">
        <v>41</v>
      </c>
      <c r="D24" s="20"/>
      <c r="E24" s="3"/>
      <c r="F24" s="3"/>
    </row>
    <row r="25" spans="1:6" ht="12.75">
      <c r="A25" s="15">
        <f>G11-1</f>
        <v>2002</v>
      </c>
      <c r="B25" s="29">
        <f>B17</f>
        <v>30000</v>
      </c>
      <c r="C25" s="26"/>
      <c r="D25" s="20"/>
      <c r="E25" s="3"/>
      <c r="F25" s="3"/>
    </row>
    <row r="26" spans="1:6" ht="12.75">
      <c r="A26" s="15">
        <f aca="true" t="shared" si="0" ref="A26:A56">A25+1</f>
        <v>2003</v>
      </c>
      <c r="B26" s="5">
        <f aca="true" t="shared" si="1" ref="B26:B56">(B25*$B$20)+B25+(C26*12)+(C26*$B$20*5.5)</f>
        <v>36443</v>
      </c>
      <c r="C26" s="5">
        <f>B18</f>
        <v>325</v>
      </c>
      <c r="D26" s="14"/>
      <c r="E26" s="3"/>
      <c r="F26" s="3"/>
    </row>
    <row r="27" spans="1:6" ht="12.75">
      <c r="A27" s="15">
        <f t="shared" si="0"/>
        <v>2004</v>
      </c>
      <c r="B27" s="5">
        <f t="shared" si="1"/>
        <v>43603.590000000004</v>
      </c>
      <c r="C27" s="5">
        <f aca="true" t="shared" si="2" ref="C27:C56">C26*(1+$B$19)</f>
        <v>341.25</v>
      </c>
      <c r="D27" s="14"/>
      <c r="E27" s="3"/>
      <c r="F27" s="3"/>
    </row>
    <row r="28" spans="1:6" ht="12.75">
      <c r="A28" s="15">
        <f t="shared" si="0"/>
        <v>2005</v>
      </c>
      <c r="B28" s="5">
        <f t="shared" si="1"/>
        <v>51549.284700000004</v>
      </c>
      <c r="C28" s="5">
        <f t="shared" si="2"/>
        <v>358.3125</v>
      </c>
      <c r="D28" s="14"/>
      <c r="E28" s="3"/>
      <c r="F28" s="3"/>
    </row>
    <row r="29" spans="1:6" ht="12.75">
      <c r="A29" s="15">
        <f t="shared" si="0"/>
        <v>2006</v>
      </c>
      <c r="B29" s="5">
        <f t="shared" si="1"/>
        <v>60353.50535100001</v>
      </c>
      <c r="C29" s="5">
        <f t="shared" si="2"/>
        <v>376.22812500000003</v>
      </c>
      <c r="D29" s="14"/>
      <c r="E29" s="3"/>
      <c r="F29" s="3"/>
    </row>
    <row r="30" spans="1:6" ht="12.75">
      <c r="A30" s="15">
        <f t="shared" si="0"/>
        <v>2007</v>
      </c>
      <c r="B30" s="5">
        <f t="shared" si="1"/>
        <v>70096.07754783</v>
      </c>
      <c r="C30" s="5">
        <f t="shared" si="2"/>
        <v>395.03953125000004</v>
      </c>
      <c r="D30" s="14"/>
      <c r="E30" s="3"/>
      <c r="F30" s="3"/>
    </row>
    <row r="31" spans="1:6" ht="12.75">
      <c r="A31" s="15">
        <f t="shared" si="0"/>
        <v>2008</v>
      </c>
      <c r="B31" s="5">
        <f t="shared" si="1"/>
        <v>80863.7701088439</v>
      </c>
      <c r="C31" s="5">
        <f t="shared" si="2"/>
        <v>414.7915078125001</v>
      </c>
      <c r="D31" s="14"/>
      <c r="E31" s="3"/>
      <c r="F31" s="3"/>
    </row>
    <row r="32" spans="1:6" ht="12.75">
      <c r="A32" s="15">
        <f t="shared" si="0"/>
        <v>2009</v>
      </c>
      <c r="B32" s="5">
        <f t="shared" si="1"/>
        <v>92750.87839259829</v>
      </c>
      <c r="C32" s="5">
        <f t="shared" si="2"/>
        <v>435.5310832031251</v>
      </c>
      <c r="D32" s="14"/>
      <c r="E32" s="3"/>
      <c r="F32" s="3"/>
    </row>
    <row r="33" spans="1:6" ht="12.75">
      <c r="A33" s="15">
        <f t="shared" si="0"/>
        <v>2010</v>
      </c>
      <c r="B33" s="5">
        <f t="shared" si="1"/>
        <v>105859.85567280538</v>
      </c>
      <c r="C33" s="5">
        <f t="shared" si="2"/>
        <v>457.30763736328134</v>
      </c>
      <c r="D33" s="14"/>
      <c r="E33" s="3"/>
      <c r="F33" s="3"/>
    </row>
    <row r="34" spans="1:6" ht="12.75">
      <c r="A34" s="15">
        <f t="shared" si="0"/>
        <v>2011</v>
      </c>
      <c r="B34" s="5">
        <f t="shared" si="1"/>
        <v>120301.99648586898</v>
      </c>
      <c r="C34" s="5">
        <f t="shared" si="2"/>
        <v>480.17301923144544</v>
      </c>
      <c r="D34" s="14"/>
      <c r="E34" s="3"/>
      <c r="F34" s="3"/>
    </row>
    <row r="35" spans="1:6" ht="12.75">
      <c r="A35" s="15">
        <f t="shared" si="0"/>
        <v>2012</v>
      </c>
      <c r="B35" s="5">
        <f t="shared" si="1"/>
        <v>136198.17618193963</v>
      </c>
      <c r="C35" s="5">
        <f t="shared" si="2"/>
        <v>504.18167019301774</v>
      </c>
      <c r="D35" s="14"/>
      <c r="E35" s="3"/>
      <c r="F35" s="3"/>
    </row>
    <row r="36" spans="1:6" ht="12.75">
      <c r="A36" s="15">
        <f t="shared" si="0"/>
        <v>2013</v>
      </c>
      <c r="B36" s="5">
        <f t="shared" si="1"/>
        <v>153679.65125255598</v>
      </c>
      <c r="C36" s="5">
        <f t="shared" si="2"/>
        <v>529.3907537026687</v>
      </c>
      <c r="D36" s="14"/>
      <c r="E36" s="3"/>
      <c r="F36" s="3"/>
    </row>
    <row r="37" spans="1:6" ht="12.75">
      <c r="A37" s="15">
        <f t="shared" si="0"/>
        <v>2014</v>
      </c>
      <c r="B37" s="5">
        <f t="shared" si="1"/>
        <v>172888.92537762475</v>
      </c>
      <c r="C37" s="5">
        <f t="shared" si="2"/>
        <v>555.8602913878021</v>
      </c>
      <c r="D37" s="14"/>
      <c r="E37" s="3"/>
      <c r="F37" s="3"/>
    </row>
    <row r="38" spans="1:6" ht="12.75">
      <c r="A38" s="15">
        <f t="shared" si="0"/>
        <v>2015</v>
      </c>
      <c r="B38" s="5">
        <f t="shared" si="1"/>
        <v>193980.6865339422</v>
      </c>
      <c r="C38" s="5">
        <f t="shared" si="2"/>
        <v>583.6533059571923</v>
      </c>
      <c r="D38" s="14"/>
      <c r="E38" s="3"/>
      <c r="F38" s="3"/>
    </row>
    <row r="39" spans="1:6" ht="12.75">
      <c r="A39" s="15">
        <f t="shared" si="0"/>
        <v>2016</v>
      </c>
      <c r="B39" s="5">
        <f t="shared" si="1"/>
        <v>217122.82093907043</v>
      </c>
      <c r="C39" s="5">
        <f t="shared" si="2"/>
        <v>612.835971255052</v>
      </c>
      <c r="D39" s="14"/>
      <c r="E39" s="3"/>
      <c r="F39" s="3"/>
    </row>
    <row r="40" spans="1:6" ht="12.75">
      <c r="A40" s="15">
        <f t="shared" si="0"/>
        <v>2017</v>
      </c>
      <c r="B40" s="5">
        <f t="shared" si="1"/>
        <v>242497.51007072956</v>
      </c>
      <c r="C40" s="5">
        <f t="shared" si="2"/>
        <v>643.4777698178045</v>
      </c>
      <c r="D40" s="14"/>
      <c r="E40" s="3"/>
      <c r="F40" s="3"/>
    </row>
    <row r="41" spans="1:6" ht="12.75">
      <c r="A41" s="15">
        <f t="shared" si="0"/>
        <v>2018</v>
      </c>
      <c r="B41" s="5">
        <f t="shared" si="1"/>
        <v>270302.4175057481</v>
      </c>
      <c r="C41" s="5">
        <f t="shared" si="2"/>
        <v>675.6516583086948</v>
      </c>
      <c r="D41" s="14"/>
      <c r="E41" s="3"/>
      <c r="F41" s="3"/>
    </row>
    <row r="42" spans="1:6" ht="12.75">
      <c r="A42" s="15">
        <f t="shared" si="0"/>
        <v>2019</v>
      </c>
      <c r="B42" s="5">
        <f t="shared" si="1"/>
        <v>300751.9728670361</v>
      </c>
      <c r="C42" s="5">
        <f t="shared" si="2"/>
        <v>709.4342412241296</v>
      </c>
      <c r="D42" s="14"/>
      <c r="E42" s="3"/>
      <c r="F42" s="3"/>
    </row>
    <row r="43" spans="1:6" ht="12.75">
      <c r="A43" s="15">
        <f t="shared" si="0"/>
        <v>2020</v>
      </c>
      <c r="B43" s="5">
        <f t="shared" si="1"/>
        <v>334078.7607552686</v>
      </c>
      <c r="C43" s="5">
        <f t="shared" si="2"/>
        <v>744.9059532853361</v>
      </c>
      <c r="D43" s="14"/>
      <c r="E43" s="3"/>
      <c r="F43" s="3"/>
    </row>
    <row r="44" spans="1:6" ht="12.75">
      <c r="A44" s="15">
        <f t="shared" si="0"/>
        <v>2021</v>
      </c>
      <c r="B44" s="5">
        <f t="shared" si="1"/>
        <v>370535.0231775032</v>
      </c>
      <c r="C44" s="5">
        <f t="shared" si="2"/>
        <v>782.1512509496029</v>
      </c>
      <c r="D44" s="14"/>
      <c r="E44" s="3"/>
      <c r="F44" s="3"/>
    </row>
    <row r="45" spans="1:6" ht="12.75">
      <c r="A45" s="15">
        <f t="shared" si="0"/>
        <v>2022</v>
      </c>
      <c r="B45" s="5">
        <f t="shared" si="1"/>
        <v>410394.28467160714</v>
      </c>
      <c r="C45" s="5">
        <f t="shared" si="2"/>
        <v>821.258813497083</v>
      </c>
      <c r="D45" s="14"/>
      <c r="E45" s="3"/>
      <c r="F45" s="3"/>
    </row>
    <row r="46" spans="1:6" ht="12.75">
      <c r="A46" s="15">
        <f t="shared" si="0"/>
        <v>2023</v>
      </c>
      <c r="B46" s="5">
        <f t="shared" si="1"/>
        <v>453953.11006723455</v>
      </c>
      <c r="C46" s="5">
        <f t="shared" si="2"/>
        <v>862.3217541719372</v>
      </c>
      <c r="D46" s="14"/>
      <c r="E46" s="3"/>
      <c r="F46" s="3"/>
    </row>
    <row r="47" spans="1:6" ht="12.75">
      <c r="A47" s="15">
        <f t="shared" si="0"/>
        <v>2024</v>
      </c>
      <c r="B47" s="5">
        <f t="shared" si="1"/>
        <v>501533.0056256071</v>
      </c>
      <c r="C47" s="5">
        <f t="shared" si="2"/>
        <v>905.437841880534</v>
      </c>
      <c r="D47" s="14"/>
      <c r="E47" s="3"/>
      <c r="F47" s="3"/>
    </row>
    <row r="48" spans="1:6" ht="12.75">
      <c r="A48" s="15">
        <f t="shared" si="0"/>
        <v>2025</v>
      </c>
      <c r="B48" s="5">
        <f t="shared" si="1"/>
        <v>553482.4751662991</v>
      </c>
      <c r="C48" s="5">
        <f t="shared" si="2"/>
        <v>950.7097339745608</v>
      </c>
      <c r="D48" s="14"/>
      <c r="E48" s="3"/>
      <c r="F48" s="3"/>
    </row>
    <row r="49" spans="1:6" ht="12.75">
      <c r="A49" s="15">
        <f t="shared" si="0"/>
        <v>2026</v>
      </c>
      <c r="B49" s="5">
        <f t="shared" si="1"/>
        <v>610179.2437247788</v>
      </c>
      <c r="C49" s="5">
        <f t="shared" si="2"/>
        <v>998.2452206732888</v>
      </c>
      <c r="D49" s="14"/>
      <c r="E49" s="3"/>
      <c r="F49" s="3"/>
    </row>
    <row r="50" spans="1:6" ht="12.75">
      <c r="A50" s="15">
        <f t="shared" si="0"/>
        <v>2027</v>
      </c>
      <c r="B50" s="5">
        <f t="shared" si="1"/>
        <v>672032.6622951955</v>
      </c>
      <c r="C50" s="5">
        <f t="shared" si="2"/>
        <v>1048.1574817069534</v>
      </c>
      <c r="D50" s="14"/>
      <c r="E50" s="3"/>
      <c r="F50" s="3"/>
    </row>
    <row r="51" spans="1:6" ht="12.75">
      <c r="A51" s="15">
        <f t="shared" si="0"/>
        <v>2028</v>
      </c>
      <c r="B51" s="5">
        <f t="shared" si="1"/>
        <v>739486.3083048674</v>
      </c>
      <c r="C51" s="5">
        <f t="shared" si="2"/>
        <v>1100.565355792301</v>
      </c>
      <c r="D51" s="14"/>
      <c r="E51" s="3"/>
      <c r="F51" s="3"/>
    </row>
    <row r="52" spans="1:6" ht="12.75">
      <c r="A52" s="15">
        <f t="shared" si="0"/>
        <v>2029</v>
      </c>
      <c r="B52" s="5">
        <f t="shared" si="1"/>
        <v>813020.7976466158</v>
      </c>
      <c r="C52" s="5">
        <f t="shared" si="2"/>
        <v>1155.593623581916</v>
      </c>
      <c r="D52" s="14"/>
      <c r="E52" s="3"/>
      <c r="F52" s="3"/>
    </row>
    <row r="53" spans="1:6" ht="12.75">
      <c r="A53" s="15">
        <f t="shared" si="0"/>
        <v>2030</v>
      </c>
      <c r="B53" s="5">
        <f t="shared" si="1"/>
        <v>893156.825369572</v>
      </c>
      <c r="C53" s="5">
        <f t="shared" si="2"/>
        <v>1213.373304761012</v>
      </c>
      <c r="D53" s="14"/>
      <c r="E53" s="3"/>
      <c r="F53" s="3"/>
    </row>
    <row r="54" spans="1:6" ht="12.75">
      <c r="A54" s="15">
        <f t="shared" si="0"/>
        <v>2031</v>
      </c>
      <c r="B54" s="5">
        <f t="shared" si="1"/>
        <v>980458.4535059261</v>
      </c>
      <c r="C54" s="5">
        <f t="shared" si="2"/>
        <v>1274.0419699990625</v>
      </c>
      <c r="D54" s="14"/>
      <c r="E54" s="3"/>
      <c r="F54" s="3"/>
    </row>
    <row r="55" spans="1:6" ht="12.75">
      <c r="A55" s="15">
        <f t="shared" si="0"/>
        <v>2032</v>
      </c>
      <c r="B55" s="5">
        <f t="shared" si="1"/>
        <v>1075536.6659985278</v>
      </c>
      <c r="C55" s="5">
        <f t="shared" si="2"/>
        <v>1337.7440684990156</v>
      </c>
      <c r="D55" s="14"/>
      <c r="E55" s="3"/>
      <c r="F55" s="3"/>
    </row>
    <row r="56" spans="1:6" ht="12.75">
      <c r="A56" s="15">
        <f t="shared" si="0"/>
        <v>2033</v>
      </c>
      <c r="B56" s="5">
        <f t="shared" si="1"/>
        <v>1179053.2123011441</v>
      </c>
      <c r="C56" s="5">
        <f t="shared" si="2"/>
        <v>1404.6312719239666</v>
      </c>
      <c r="D56" s="14"/>
      <c r="E56" s="3"/>
      <c r="F56" s="3"/>
    </row>
    <row r="57" spans="1:6" ht="12.75">
      <c r="A57" s="15">
        <f aca="true" t="shared" si="3" ref="A57:A66">A56+1</f>
        <v>2034</v>
      </c>
      <c r="B57" s="5">
        <f aca="true" t="shared" si="4" ref="B57:B66">(B56*$B$20)+B56+(C57*12)+(C57*$B$20*5.5)</f>
        <v>1291724.7629591066</v>
      </c>
      <c r="C57" s="5">
        <f aca="true" t="shared" si="5" ref="C57:C66">C56*(1+$B$19)</f>
        <v>1474.862835520165</v>
      </c>
      <c r="D57" s="14"/>
      <c r="E57" s="3"/>
      <c r="F57" s="3"/>
    </row>
    <row r="58" spans="1:6" ht="12.75">
      <c r="A58" s="15">
        <f t="shared" si="3"/>
        <v>2035</v>
      </c>
      <c r="B58" s="5">
        <f t="shared" si="4"/>
        <v>1414327.4023533994</v>
      </c>
      <c r="C58" s="5">
        <f t="shared" si="5"/>
        <v>1548.6059772961733</v>
      </c>
      <c r="D58" s="14"/>
      <c r="E58" s="3"/>
      <c r="F58" s="3"/>
    </row>
    <row r="59" spans="1:6" ht="12.75">
      <c r="A59" s="15">
        <f t="shared" si="3"/>
        <v>2036</v>
      </c>
      <c r="B59" s="5">
        <f t="shared" si="4"/>
        <v>1547701.4858171141</v>
      </c>
      <c r="C59" s="5">
        <f t="shared" si="5"/>
        <v>1626.036276160982</v>
      </c>
      <c r="D59" s="14"/>
      <c r="E59" s="3"/>
      <c r="F59" s="3"/>
    </row>
    <row r="60" spans="1:6" ht="12.75">
      <c r="A60" s="15">
        <f t="shared" si="3"/>
        <v>2037</v>
      </c>
      <c r="B60" s="5">
        <f t="shared" si="4"/>
        <v>1692756.890521698</v>
      </c>
      <c r="C60" s="5">
        <f t="shared" si="5"/>
        <v>1707.3380899690312</v>
      </c>
      <c r="D60" s="14"/>
      <c r="E60" s="3"/>
      <c r="F60" s="3"/>
    </row>
    <row r="61" spans="1:6" ht="12.75">
      <c r="A61" s="15">
        <f t="shared" si="3"/>
        <v>2038</v>
      </c>
      <c r="B61" s="5">
        <f t="shared" si="4"/>
        <v>1850478.6918946092</v>
      </c>
      <c r="C61" s="5">
        <f t="shared" si="5"/>
        <v>1792.704994467483</v>
      </c>
      <c r="D61" s="14"/>
      <c r="E61" s="3"/>
      <c r="F61" s="3"/>
    </row>
    <row r="62" spans="1:6" ht="12.75">
      <c r="A62" s="15">
        <f t="shared" si="3"/>
        <v>2039</v>
      </c>
      <c r="B62" s="5">
        <f t="shared" si="4"/>
        <v>2021933.2998839126</v>
      </c>
      <c r="C62" s="5">
        <f t="shared" si="5"/>
        <v>1882.3402441908572</v>
      </c>
      <c r="D62" s="14"/>
      <c r="E62" s="3"/>
      <c r="F62" s="3"/>
    </row>
    <row r="63" spans="1:6" ht="12.75">
      <c r="A63" s="15">
        <f t="shared" si="3"/>
        <v>2040</v>
      </c>
      <c r="B63" s="5">
        <f t="shared" si="4"/>
        <v>2208275.0921442467</v>
      </c>
      <c r="C63" s="5">
        <f t="shared" si="5"/>
        <v>1976.4572564004002</v>
      </c>
      <c r="D63" s="14"/>
      <c r="E63" s="3"/>
      <c r="F63" s="3"/>
    </row>
    <row r="64" spans="1:6" ht="12.75">
      <c r="A64" s="15">
        <f t="shared" si="3"/>
        <v>2041</v>
      </c>
      <c r="B64" s="5">
        <f t="shared" si="4"/>
        <v>2410753.5841988884</v>
      </c>
      <c r="C64" s="5">
        <f t="shared" si="5"/>
        <v>2075.28011922042</v>
      </c>
      <c r="D64" s="14"/>
      <c r="E64" s="3"/>
      <c r="F64" s="3"/>
    </row>
    <row r="65" spans="1:6" ht="12.75">
      <c r="A65" s="15">
        <f t="shared" si="3"/>
        <v>2042</v>
      </c>
      <c r="B65" s="5">
        <f t="shared" si="4"/>
        <v>2630721.1798520563</v>
      </c>
      <c r="C65" s="5">
        <f t="shared" si="5"/>
        <v>2179.0441251814414</v>
      </c>
      <c r="D65" s="14"/>
      <c r="E65" s="3"/>
      <c r="F65" s="3"/>
    </row>
    <row r="66" spans="1:6" ht="12.75">
      <c r="A66" s="15">
        <f t="shared" si="3"/>
        <v>2043</v>
      </c>
      <c r="B66" s="5">
        <f t="shared" si="4"/>
        <v>2869641.548603341</v>
      </c>
      <c r="C66" s="5">
        <f t="shared" si="5"/>
        <v>2287.9963314405136</v>
      </c>
      <c r="D66" s="14"/>
      <c r="E66" s="3"/>
      <c r="F66" s="3"/>
    </row>
    <row r="67" spans="1:6" ht="12.75">
      <c r="A67" s="15"/>
      <c r="B67" s="5"/>
      <c r="C67" s="5"/>
      <c r="D67" s="14"/>
      <c r="E67" s="3"/>
      <c r="F67" s="3"/>
    </row>
    <row r="68" spans="1:6" ht="12.75">
      <c r="A68" s="3"/>
      <c r="B68" s="5"/>
      <c r="C68" s="5"/>
      <c r="D68" s="3"/>
      <c r="E68" s="3"/>
      <c r="F68" s="3"/>
    </row>
    <row r="69" spans="1:6" ht="12.75">
      <c r="A69" s="2" t="s">
        <v>8</v>
      </c>
      <c r="B69" s="5"/>
      <c r="C69" s="5"/>
      <c r="D69" s="3"/>
      <c r="E69" s="3"/>
      <c r="F69" s="3"/>
    </row>
    <row r="70" spans="1:6" ht="12.75">
      <c r="A70" s="3"/>
      <c r="B70" s="8" t="s">
        <v>9</v>
      </c>
      <c r="C70" s="8" t="s">
        <v>10</v>
      </c>
      <c r="D70" s="3"/>
      <c r="E70" s="3"/>
      <c r="F70" s="3"/>
    </row>
    <row r="71" spans="1:6" ht="12.75">
      <c r="A71" s="3"/>
      <c r="B71" s="8" t="s">
        <v>11</v>
      </c>
      <c r="C71" s="8" t="s">
        <v>12</v>
      </c>
      <c r="D71" s="3"/>
      <c r="E71" s="3"/>
      <c r="F71" s="3"/>
    </row>
    <row r="72" spans="1:6" ht="12.75">
      <c r="A72" s="3"/>
      <c r="B72" s="8" t="s">
        <v>13</v>
      </c>
      <c r="C72" s="8" t="s">
        <v>14</v>
      </c>
      <c r="D72" s="3"/>
      <c r="E72" s="3"/>
      <c r="F72" s="3"/>
    </row>
    <row r="73" spans="1:6" ht="12.75">
      <c r="A73" s="3"/>
      <c r="B73" s="8" t="s">
        <v>15</v>
      </c>
      <c r="C73" s="8" t="s">
        <v>16</v>
      </c>
      <c r="D73" s="3"/>
      <c r="E73" s="3"/>
      <c r="F73" s="3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Projections for retirement savings</dc:title>
  <dc:subject/>
  <dc:creator>Peter Noonan</dc:creator>
  <cp:keywords/>
  <dc:description>Version 4-Jan-03</dc:description>
  <cp:lastModifiedBy>Word User</cp:lastModifiedBy>
  <dcterms:modified xsi:type="dcterms:W3CDTF">2003-01-03T22:19:58Z</dcterms:modified>
  <cp:category/>
  <cp:version/>
  <cp:contentType/>
  <cp:contentStatus/>
</cp:coreProperties>
</file>